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tuyen\AppData\Local\Temp\claude\D--Project-EzHotel\042fddae-603b-43bf-aab8-955235d7aeef\scratchpad\content-tax\out\"/>
    </mc:Choice>
  </mc:AlternateContent>
  <xr:revisionPtr revIDLastSave="0" documentId="13_ncr:1_{7ED8BD2C-4675-41D6-967B-2ECF0BEE2975}" xr6:coauthVersionLast="47" xr6:coauthVersionMax="47" xr10:uidLastSave="{00000000-0000-0000-0000-000000000000}"/>
  <bookViews>
    <workbookView xWindow="-120" yWindow="-120" windowWidth="29040" windowHeight="15720" xr2:uid="{00000000-000D-0000-FFFF-FFFF00000000}"/>
  </bookViews>
  <sheets>
    <sheet name="Hướng dẫn" sheetId="1" r:id="rId1"/>
    <sheet name="Nhập liệu" sheetId="2" r:id="rId2"/>
    <sheet name="Kết quả"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7" i="3" l="1"/>
  <c r="C51" i="2"/>
  <c r="E50" i="2"/>
  <c r="E49" i="2"/>
  <c r="E48" i="2"/>
  <c r="E47" i="2"/>
  <c r="E46" i="2"/>
  <c r="E45" i="2"/>
  <c r="E44" i="2"/>
  <c r="E43" i="2"/>
  <c r="E42" i="2"/>
  <c r="E41" i="2"/>
  <c r="E40" i="2"/>
  <c r="E39" i="2"/>
  <c r="E51" i="2" s="1"/>
  <c r="B16" i="3" s="1"/>
  <c r="B34" i="2"/>
  <c r="B30" i="2"/>
  <c r="B14" i="2"/>
  <c r="B9" i="2"/>
  <c r="B10" i="2" s="1"/>
  <c r="B33" i="2" s="1"/>
  <c r="B15" i="3" s="1"/>
  <c r="B17" i="3" l="1"/>
  <c r="B25" i="3"/>
  <c r="B26" i="3"/>
  <c r="B28" i="3" s="1"/>
  <c r="C27" i="3"/>
  <c r="B18" i="3"/>
  <c r="B21" i="3"/>
  <c r="C25" i="3"/>
  <c r="C26" i="3"/>
  <c r="B39" i="3"/>
  <c r="B37" i="3"/>
  <c r="B38" i="3" s="1"/>
  <c r="B47" i="3" l="1"/>
  <c r="C29" i="3"/>
  <c r="B45" i="3"/>
  <c r="B29" i="3"/>
  <c r="B44" i="3"/>
  <c r="B46" i="3"/>
  <c r="C44" i="3"/>
  <c r="C45" i="3"/>
  <c r="C46" i="3"/>
  <c r="B30" i="3"/>
  <c r="C47" i="3"/>
  <c r="C48" i="3"/>
  <c r="C28" i="3"/>
  <c r="B31" i="3" l="1"/>
  <c r="B32" i="3"/>
  <c r="D45" i="3"/>
  <c r="C30" i="3"/>
  <c r="D44" i="3"/>
  <c r="D47" i="3"/>
  <c r="D46" i="3"/>
  <c r="B48" i="3"/>
  <c r="B36" i="3" l="1"/>
  <c r="B35" i="3"/>
  <c r="C32" i="3"/>
  <c r="C31" i="3"/>
  <c r="D48" i="3"/>
</calcChain>
</file>

<file path=xl/sharedStrings.xml><?xml version="1.0" encoding="utf-8"?>
<sst xmlns="http://schemas.openxmlformats.org/spreadsheetml/2006/main" count="204" uniqueCount="184">
  <si>
    <t>Bảng tính thuế nhà nghỉ, homestay 2026 (hộ kinh doanh lưu trú)</t>
  </si>
  <si>
    <t>Ước tính thuế GTGT và thuế TNCN cả năm cho hộ, cá nhân kinh doanh dịch vụ lưu trú theo quy định áp dụng từ kỳ tính thuế 2026, và so sánh hai phương pháp tính thuế TNCN: tỷ lệ % trên doanh thu vượt ngưỡng (A) và thuế suất trên thu nhập (B).</t>
  </si>
  <si>
    <t>Cách dùng</t>
  </si>
  <si>
    <t>1. Sheet Nhập liệu: nhập số phòng, giá phòng bình quân mỗi đêm, công suất phòng, số ngày kinh doanh trong năm. Bảng tự ước tính doanh thu năm.</t>
  </si>
  <si>
    <t>2. Nếu đã biết doanh thu thật, nhập vào ô Doanh thu thực tế cả năm, hoặc nhập doanh thu từng tháng ở bảng 12 tháng. Thứ tự ưu tiên: doanh thu thực tế cả năm, sau đó tổng 12 tháng, cuối cùng là doanh thu ước tính.</t>
  </si>
  <si>
    <t>3. Bảng chi phí: nhập số tiền cả năm cho từng khoản và chọn Có/Không ở cột hóa đơn, chứng từ hợp lệ. Chỉ dòng chọn Có được tính là chi phí được trừ.</t>
  </si>
  <si>
    <t>4. Sheet Kết quả: xem có phải nộp thuế không, số thuế GTGT, thuế TNCN theo phương pháp A và B, phương pháp nào thấp hơn và số tạm tính theo quý.</t>
  </si>
  <si>
    <t>5. Các ô tham số (ngưỡng, tỷ lệ, thuế suất) ở đầu sheet Kết quả có thể sửa khi Chính phủ thay đổi quy định.</t>
  </si>
  <si>
    <t>Ô nền vàng nhạt là ô nhập. Ô nền trắng có công thức, không cần sửa.</t>
  </si>
  <si>
    <t>Ví dụ có sẵn trong file</t>
  </si>
  <si>
    <t>• Nhà nghỉ 20 phòng, giá bình quân 350.000đ/đêm, công suất 60%, 365 ngày: doanh thu 1.533.000.000đ; thuế GTGT 76.650.000đ; thuế TNCN phương pháp A 10.660.000đ. Bảng chi phí là số giả định minh họa, không phải số liệu ngành. Sửa hoặc xóa các số ví dụ trước khi dùng cho cơ sở của mình.</t>
  </si>
  <si>
    <t>Quy tắc tính trong bảng</t>
  </si>
  <si>
    <t>• Doanh thu năm từ 1 tỷ đồng trở xuống: không phải nộp thuế GTGT và thuế TNCN, nhưng vẫn phải thông báo doanh thu thực tế với cơ quan thuế chậm nhất 31/01 năm sau (mẫu 01/TKN-CNKD).</t>
  </si>
  <si>
    <t>• Doanh thu trên 1 tỷ: thuế GTGT = 5% × toàn bộ doanh thu (không trừ 1 tỷ). Vì vậy doanh thu vừa vượt 1 tỷ thì thuế GTGT tăng đột ngột.</t>
  </si>
  <si>
    <t>• Thuế TNCN phương pháp A = 2% × (doanh thu − 1 tỷ). Chỉ được chọn khi doanh thu trên 1 tỷ đến 3 tỷ.</t>
  </si>
  <si>
    <t>• Thuế TNCN phương pháp B = (doanh thu − chi phí được trừ) × thuế suất theo mức doanh thu năm: 15% (trên 1 tỷ đến 3 tỷ), 17% (trên 3 tỷ đến 50 tỷ), 20% (trên 50 tỷ). Lỗ thì thuế TNCN bằng 0. Doanh thu trên 3 tỷ bắt buộc dùng phương pháp B.</t>
  </si>
  <si>
    <t>• Đã chọn phương pháp B thì phải giữ ổn định 2 năm liên tục (NĐ 68/2026 điểm d khoản 5 Điều 4).</t>
  </si>
  <si>
    <t>• Khai, nộp theo quý (doanh thu năm đến 50 tỷ); hạn nộp tờ khai và tiền thuế là ngày cuối cùng của tháng đầu quý sau. Phương pháp B quyết toán năm theo mẫu 02/CNKD-TNCN-QTT, chậm nhất 31/3 năm sau.</t>
  </si>
  <si>
    <t>Chi phí được trừ (phương pháp B)</t>
  </si>
  <si>
    <t>• Theo NĐ 68/2026 Điều 6: chi phí thực tế, liên quan kinh doanh, có đủ hóa đơn, chứng từ; khoản thanh toán từng lần từ 5 triệu đồng trở lên phải có chứng từ thanh toán không dùng tiền mặt.</t>
  </si>
  <si>
    <t>• Tiền lương của chính chủ hộ và thành viên hộ không được trừ (trừ phần bảo hiểm bắt buộc). Chi tiêu gia đình, tiền phạt không được trừ.</t>
  </si>
  <si>
    <t>• Khấu hao nhà, đất đứng tên chủ hộ có thể không được trừ (NĐ 68/2026 điểm e khoản 2 Điều 6). Điểm này chưa có hướng dẫn rõ, nên dòng này để trống và mặc định Không; hỏi cơ quan thuế trước khi đưa vào.</t>
  </si>
  <si>
    <t>Điểm chưa chắc chắn</t>
  </si>
  <si>
    <t>• Nội dung NĐ 141/2026/NĐ-CP (nâng ngưỡng 500 triệu lên 1 tỷ) lấy từ các nguồn báo chí, trang kế toán khớp nhau; bản ký công bố là ảnh scan.</t>
  </si>
  <si>
    <t>• Tỷ lệ TNCN 2% cho dịch vụ lưu trú xác định theo Luật 109/2025/QH15; chưa thấy phụ lục danh mục ngành nghề TNCN riêng cho năm 2026.</t>
  </si>
  <si>
    <t>• Doanh thu bán đồ ăn uống, minibar, hàng hóa có thể áp tỷ lệ khác 5% GTGT và 2% TNCN. Bảng này tính toàn bộ doanh thu theo tỷ lệ dịch vụ lưu trú.</t>
  </si>
  <si>
    <t>• Cách tạm nộp thuế TNCN theo quý của phương pháp B chưa được quy định rõ; số theo quý trong bảng chỉ là chia đều số cả năm để ước lượng.</t>
  </si>
  <si>
    <t>• Hoa hồng OTA (Booking, Agoda, Traveloka...) được xếp vào chi phí khác phục vụ trực tiếp kinh doanh; văn bản không nêu tên, cần có hóa đơn, chứng từ.</t>
  </si>
  <si>
    <t>Căn cứ pháp lý</t>
  </si>
  <si>
    <t>• Luật Thuế thu nhập cá nhân số 109/2025/QH15, Điều 7 (thuế TNCN từ kinh doanh).</t>
  </si>
  <si>
    <t>• Luật số 09/2026/QH16: giao Chính phủ quy định ngưỡng doanh thu không chịu thuế, hiệu lực phần ngưỡng từ 01/01/2026.</t>
  </si>
  <si>
    <t>• Luật Thuế GTGT số 48/2024/QH15 (sửa đổi bởi Luật 90/2025/QH15, 149/2025/QH15); Thông tư 69/2025/TT-BTC Phụ lục I: dịch vụ lưu trú 5%.</t>
  </si>
  <si>
    <t>• Nghị định 68/2026/NĐ-CP ngày 05/03/2026: Điều 3, 4 (ngưỡng, phương pháp), Điều 6 (chi phí được trừ), Điều 8, 10 (kê khai, hạn nộp).</t>
  </si>
  <si>
    <t>• Nghị định 141/2026/NĐ-CP ngày 29/04/2026: thay mức 500 triệu đồng bằng 1 tỷ đồng trong NĐ 68/2026, áp dụng từ 01/01/2026.</t>
  </si>
  <si>
    <t>• Thông tư 18/2026/TT-BTC và Thông tư 50/2026/TT-BTC: mẫu 01/CNKD, 01/TKN-CNKD, 02/CNKD-TNCN-QTT.</t>
  </si>
  <si>
    <t>• Lệ phí môn bài đã bãi bỏ từ 01/01/2026 theo Nghị quyết 198/2025/QH15.</t>
  </si>
  <si>
    <t>Lưu ý</t>
  </si>
  <si>
    <t>• Bảng tính tham khảo, cập nhật 10/2026; đối chiếu với cơ quan thuế/kế toán trước khi kê khai.</t>
  </si>
  <si>
    <t>Mẫu miễn phí của eHotel.vn, phần mềm quản lý nhà nghỉ, khách sạn mini, homestay. Phần mềm tự ghi doanh thu từng lượt khách, xuất số liệu để kê khai: dùng thử miễn phí 7 ngày tại ehotel.vn.</t>
  </si>
  <si>
    <t>https://ehotel.vn</t>
  </si>
  <si>
    <t>NHẬP LIỆU: DOANH THU VÀ CHI PHÍ CẢ NĂM</t>
  </si>
  <si>
    <t>Ô vàng là ô nhập. Đơn vị: đồng. Các số đang có là ví dụ.</t>
  </si>
  <si>
    <t>1. Doanh thu ước tính từ số phòng</t>
  </si>
  <si>
    <t>Số phòng</t>
  </si>
  <si>
    <t>Ví dụ</t>
  </si>
  <si>
    <t>Giá phòng bình quân mỗi đêm (đồng)</t>
  </si>
  <si>
    <t>Công suất phòng bình quân (%)</t>
  </si>
  <si>
    <t>Số ngày kinh doanh trong năm</t>
  </si>
  <si>
    <t>Mặc định 365 ngày</t>
  </si>
  <si>
    <t>Số đêm phòng bán được</t>
  </si>
  <si>
    <t>Công thức: số phòng × số ngày × công suất</t>
  </si>
  <si>
    <t>Doanh thu ước tính cả năm</t>
  </si>
  <si>
    <t>Công thức: số đêm phòng × giá bình quân</t>
  </si>
  <si>
    <t>2. Doanh thu thực tế (không bắt buộc)</t>
  </si>
  <si>
    <t>Doanh thu thực tế cả năm (nếu có)</t>
  </si>
  <si>
    <t>Nhập vào đây sẽ thay cho doanh thu ước tính và bảng 12 tháng</t>
  </si>
  <si>
    <t>Tổng doanh thu theo bảng 12 tháng</t>
  </si>
  <si>
    <t>Cộng từ bảng bên dưới</t>
  </si>
  <si>
    <t>Tháng</t>
  </si>
  <si>
    <t>Doanh thu (đồng)</t>
  </si>
  <si>
    <t>Ghi chú</t>
  </si>
  <si>
    <t>Tháng 1</t>
  </si>
  <si>
    <t>Tháng 2</t>
  </si>
  <si>
    <t>Tháng 3</t>
  </si>
  <si>
    <t>Tháng 4</t>
  </si>
  <si>
    <t>Tháng 5</t>
  </si>
  <si>
    <t>Tháng 6</t>
  </si>
  <si>
    <t>Tháng 7</t>
  </si>
  <si>
    <t>Tháng 8</t>
  </si>
  <si>
    <t>Tháng 9</t>
  </si>
  <si>
    <t>Tháng 10</t>
  </si>
  <si>
    <t>Tháng 11</t>
  </si>
  <si>
    <t>Tháng 12</t>
  </si>
  <si>
    <t>Cả năm</t>
  </si>
  <si>
    <t>3. Doanh thu dùng để tính thuế</t>
  </si>
  <si>
    <t>Doanh thu năm dùng để tính thuế</t>
  </si>
  <si>
    <t>Ưu tiên: thực tế cả năm, rồi tổng 12 tháng, rồi ước tính</t>
  </si>
  <si>
    <t>Nguồn số liệu đang dùng</t>
  </si>
  <si>
    <t>Bảng tính toàn bộ doanh thu theo tỷ lệ của dịch vụ lưu trú. Doanh thu bán đồ ăn uống, minibar, hàng hóa có thể áp tỷ lệ khác (chưa chắc chắn, xem sheet Hướng dẫn).</t>
  </si>
  <si>
    <t>4. Chi phí cả năm (chỉ dùng cho phương pháp B)</t>
  </si>
  <si>
    <t>Khoản chi phí</t>
  </si>
  <si>
    <t>Căn cứ NĐ 68/2026 Đ6 k1</t>
  </si>
  <si>
    <t>Số tiền cả năm (đồng)</t>
  </si>
  <si>
    <t>Có hóa đơn/chứng từ hợp lệ?</t>
  </si>
  <si>
    <t>Được trừ (đồng)</t>
  </si>
  <si>
    <t>Lương, tiền công nhân viên (không gồm lương chủ hộ)</t>
  </si>
  <si>
    <t>Điểm b</t>
  </si>
  <si>
    <t>Có</t>
  </si>
  <si>
    <t>Ví dụ: 4 người × 7 triệu × 12 tháng</t>
  </si>
  <si>
    <t>Bảo hiểm bắt buộc chủ hộ đóng cho nhân viên</t>
  </si>
  <si>
    <t>Ví dụ: 21,5% × tiền lương</t>
  </si>
  <si>
    <t>Thuê nhà, thuê tài sản</t>
  </si>
  <si>
    <t>Điểm d</t>
  </si>
  <si>
    <t>Ví dụ: 40 triệu × 12 tháng</t>
  </si>
  <si>
    <t>Điện, nước, điện thoại, internet</t>
  </si>
  <si>
    <t>Ví dụ: 15 triệu × 12 tháng</t>
  </si>
  <si>
    <t>Sửa chữa, bảo dưỡng</t>
  </si>
  <si>
    <t>Khấu hao tài sản cố định (nội thất, điều hòa, TV...)</t>
  </si>
  <si>
    <t>Điểm c</t>
  </si>
  <si>
    <t>Ví dụ: 600 triệu / 5 năm</t>
  </si>
  <si>
    <t>Khấu hao nhà, công trình đứng tên chủ hộ (tùy chọn)</t>
  </si>
  <si>
    <t>Điểm c; xem điểm e k2</t>
  </si>
  <si>
    <t>Không</t>
  </si>
  <si>
    <t>Chưa chắc được trừ (điểm e khoản 2 Điều 6). Hỏi cơ quan thuế trước khi chọn Có</t>
  </si>
  <si>
    <t>Lãi vay vốn kinh doanh</t>
  </si>
  <si>
    <t>Điểm đ</t>
  </si>
  <si>
    <t>Lãi vay ngân hàng theo lãi suất thực tế</t>
  </si>
  <si>
    <t>Hoa hồng OTA và chi phí trực tiếp khác (quảng cáo, phần mềm...)</t>
  </si>
  <si>
    <t>Điểm e</t>
  </si>
  <si>
    <t>Ví dụ: 40% doanh thu qua OTA × 15% hoa hồng. Văn bản không nêu tên OTA, cần hóa đơn/chứng từ</t>
  </si>
  <si>
    <t>Vật tư, đồ dùng tiêu hao, hàng hóa, giặt là</t>
  </si>
  <si>
    <t>Điểm a, d</t>
  </si>
  <si>
    <t>Ví dụ: 5% doanh thu</t>
  </si>
  <si>
    <t>Khoản khác 1</t>
  </si>
  <si>
    <t>Khoản khác 2</t>
  </si>
  <si>
    <t>Tổng cộng</t>
  </si>
  <si>
    <t>• Không được trừ: tiền lương của chính chủ hộ và thành viên hộ (trừ phần bảo hiểm bắt buộc), chi tiêu gia đình, tiền phạt, chi không có hóa đơn, chứng từ (NĐ 68/2026 khoản 2 Điều 6).</t>
  </si>
  <si>
    <t>• Khoản thanh toán từng lần từ 5 triệu đồng trở lên phải có chứng từ thanh toán không dùng tiền mặt (chuyển khoản), nếu không sẽ không được trừ (NĐ 68/2026 khoản 1 Điều 6).</t>
  </si>
  <si>
    <t>• Số tiền trong bảng là số giả định minh họa, không phải số liệu ngành. Thay bằng số của cơ sở mình.</t>
  </si>
  <si>
    <t>KẾT QUẢ: THUẾ PHẢI NỘP CẢ NĂM</t>
  </si>
  <si>
    <t>Ô vàng là tham số theo quy định hiện hành, chỉ sửa khi quy định thay đổi. Đơn vị: đồng.</t>
  </si>
  <si>
    <t>1. Tham số theo quy định (áp dụng từ kỳ tính thuế 2026)</t>
  </si>
  <si>
    <t>Ngưỡng doanh thu năm không phải nộp thuế</t>
  </si>
  <si>
    <t>NĐ 68/2026 k1 Đ3, k1 Đ4; mức 1 tỷ do NĐ 141/2026 thay cho 500 triệu, áp dụng từ 01/01/2026 (căn cứ Luật 09/2026/QH16). Nội dung NĐ 141 lấy từ nguồn thứ cấp khớp nhau.</t>
  </si>
  <si>
    <t>Mốc doanh thu bắt buộc phương pháp B</t>
  </si>
  <si>
    <t>Luật 109/2025/QH15 Đ7; NĐ 68/2026 k5 Đ4</t>
  </si>
  <si>
    <t>Mốc doanh thu áp thuế suất cao nhất</t>
  </si>
  <si>
    <t>Luật 109/2025/QH15 điểm d k2 Đ7</t>
  </si>
  <si>
    <t>Tỷ lệ thuế GTGT dịch vụ lưu trú</t>
  </si>
  <si>
    <t>NĐ 68/2026 k2 Đ3; TT 69/2025/TT-BTC Phụ lục I, nhóm dịch vụ</t>
  </si>
  <si>
    <t>Thuế suất TNCN phương pháp A (dịch vụ)</t>
  </si>
  <si>
    <t>Luật 109/2025/QH15 điểm c k3 Đ7. Chưa thấy phụ lục ngành nghề TNCN riêng năm 2026</t>
  </si>
  <si>
    <t>Thuế suất TNCN phương pháp B: doanh thu trên 1 tỷ đến 3 tỷ</t>
  </si>
  <si>
    <t>Luật 109/2025/QH15 điểm b k2 Đ7</t>
  </si>
  <si>
    <t>Thuế suất TNCN phương pháp B: trên 3 tỷ đến 50 tỷ</t>
  </si>
  <si>
    <t>Luật 109/2025/QH15 điểm c k2 Đ7</t>
  </si>
  <si>
    <t>Thuế suất TNCN phương pháp B: trên 50 tỷ</t>
  </si>
  <si>
    <t>2. Doanh thu và kết luận</t>
  </si>
  <si>
    <t>Doanh thu năm</t>
  </si>
  <si>
    <t>Lấy từ sheet Nhập liệu</t>
  </si>
  <si>
    <t>Chi phí được trừ (dòng chọn Có)</t>
  </si>
  <si>
    <t>Lấy từ sheet Nhập liệu, chỉ dùng cho phương pháp B</t>
  </si>
  <si>
    <t>Phải nộp thuế GTGT, TNCN?</t>
  </si>
  <si>
    <t>Kết luận</t>
  </si>
  <si>
    <t>3. Thuế GTGT</t>
  </si>
  <si>
    <t>Thuế GTGT cả năm</t>
  </si>
  <si>
    <t>Công thức: tỷ lệ × toàn bộ doanh thu (không trừ 1 tỷ) khi doanh thu vượt ngưỡng</t>
  </si>
  <si>
    <t>4. Thuế TNCN: so sánh hai phương pháp</t>
  </si>
  <si>
    <t>Chỉ tiêu</t>
  </si>
  <si>
    <t>Phương pháp A: % × doanh thu vượt ngưỡng</t>
  </si>
  <si>
    <t>Phương pháp B: thuế suất × (doanh thu − chi phí)</t>
  </si>
  <si>
    <t>Được áp dụng?</t>
  </si>
  <si>
    <t>Doanh thu trên 3 tỷ chỉ được dùng phương pháp B</t>
  </si>
  <si>
    <t>Doanh thu / thu nhập tính thuế</t>
  </si>
  <si>
    <t>A: phần doanh thu vượt ngưỡng. B: doanh thu − chi phí được trừ, không trừ ngưỡng, lỗ thì bằng 0</t>
  </si>
  <si>
    <t>Thuế suất</t>
  </si>
  <si>
    <t>B: thuế suất theo mức doanh thu năm, không theo mức lãi</t>
  </si>
  <si>
    <t>Thuế TNCN cả năm</t>
  </si>
  <si>
    <t>Giống nhau ở cả hai phương pháp</t>
  </si>
  <si>
    <t>Tổng thuế cả năm</t>
  </si>
  <si>
    <t>Bình quân mỗi tháng</t>
  </si>
  <si>
    <t>Tổng thuế / doanh thu</t>
  </si>
  <si>
    <t>5. Nên chọn phương pháp nào</t>
  </si>
  <si>
    <t>Phương pháp có tổng thuế thấp hơn</t>
  </si>
  <si>
    <t>Chênh lệch tổng thuế giữa A và B</t>
  </si>
  <si>
    <t>Chỉ so sánh khi được chọn (doanh thu trên 1 tỷ đến 3 tỷ)</t>
  </si>
  <si>
    <t>Chi phí được trừ hòa vốn (A = B)</t>
  </si>
  <si>
    <t>Công thức: doanh thu − (2% ÷ 15%) × (doanh thu − 1 tỷ). Chi phí được trừ cao hơn mức này thì B có lợi hơn</t>
  </si>
  <si>
    <t>Tỷ lệ chi phí hòa vốn / doanh thu</t>
  </si>
  <si>
    <t>Tỷ lệ chi phí được trừ hiện tại / doanh thu</t>
  </si>
  <si>
    <t>Đã chọn phương pháp B thì phải giữ ổn định 2 năm liên tục. Đang dùng A mà doanh thu cả năm vượt 3 tỷ thì từ năm sau phải chuyển sang B (NĐ 68/2026 điểm d khoản 5 Điều 4).</t>
  </si>
  <si>
    <t>6. Tạm tính theo quý (ước lượng: chia đều số cả năm)</t>
  </si>
  <si>
    <t>Quý / hạn nộp tờ khai và tiền thuế</t>
  </si>
  <si>
    <t>Thuế GTGT</t>
  </si>
  <si>
    <t>Thuế TNCN phương pháp A</t>
  </si>
  <si>
    <t>Thuế TNCN phương pháp B</t>
  </si>
  <si>
    <t>Quý 1: hạn 30/04</t>
  </si>
  <si>
    <t>Quý 2: hạn 31/07</t>
  </si>
  <si>
    <t>Quý 3: hạn 31/10</t>
  </si>
  <si>
    <t>Quý 4: hạn 31/01 năm sau</t>
  </si>
  <si>
    <t>• Hạn nộp tờ khai quý và tiền thuế: ngày cuối cùng của tháng đầu quý sau (NĐ 68/2026 điểm a, e khoản 3 Điều 8). Doanh thu năm trên 50 tỷ khai theo tháng, hạn ngày 20 tháng sau.</t>
  </si>
  <si>
    <t>• Thực tế khai theo doanh thu phát sinh của từng quý, không chia đều. Số trong bảng chỉ để ước lượng dòng tiền.</t>
  </si>
  <si>
    <t>• Phương pháp B: cách tạm nộp theo quý chưa được quy định rõ (NĐ 68/2026 điểm b khoản 2 Điều 10); quyết toán năm theo mẫu 02/CNKD-TNCN-QTT, chậm nhất 31/3 năm sau. Tạm nộp thiếu thì nộp bổ sung, không tính tiền chậm nộp.</t>
  </si>
  <si>
    <t>• Doanh thu năm trên 1 tỷ: phải dùng hóa đơn điện tử có mã của cơ quan thuế hoặc khởi tạo từ máy tính tiền (NĐ 68/2026 khoản 5 Điều 8, sửa bởi NĐ 141/2026).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</si>
</sst>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
    <numFmt numFmtId="165" formatCode="0.0%"/>
  </numFmts>
  <fonts count="14" x14ac:knownFonts="1">
    <font>
      <sz val="11"/>
      <color theme="1"/>
      <name val="Calibri"/>
      <family val="2"/>
      <scheme val="minor"/>
    </font>
    <font>
      <b/>
      <sz val="16"/>
      <color rgb="FF1A5276"/>
      <name val="Arial"/>
    </font>
    <font>
      <sz val="11"/>
      <color rgb="FF000000"/>
      <name val="Arial"/>
    </font>
    <font>
      <b/>
      <sz val="12"/>
      <color rgb="FF1A5276"/>
      <name val="Arial"/>
    </font>
    <font>
      <sz val="10"/>
      <color rgb="FF000000"/>
      <name val="Arial"/>
    </font>
    <font>
      <i/>
      <sz val="10"/>
      <color rgb="FF000000"/>
      <name val="Arial"/>
    </font>
    <font>
      <u/>
      <sz val="10"/>
      <color rgb="FF0563C1"/>
      <name val="Arial"/>
    </font>
    <font>
      <b/>
      <sz val="14"/>
      <color rgb="FF1A5276"/>
      <name val="Arial"/>
    </font>
    <font>
      <i/>
      <sz val="9"/>
      <color rgb="FF555555"/>
      <name val="Arial"/>
    </font>
    <font>
      <b/>
      <sz val="11"/>
      <color rgb="FF1A5276"/>
      <name val="Arial"/>
    </font>
    <font>
      <b/>
      <sz val="10"/>
      <color rgb="FF000000"/>
      <name val="Arial"/>
    </font>
    <font>
      <b/>
      <sz val="10"/>
      <color rgb="FFFFFFFF"/>
      <name val="Arial"/>
    </font>
    <font>
      <b/>
      <sz val="10"/>
      <color rgb="FFC0392B"/>
      <name val="Arial"/>
    </font>
    <font>
      <b/>
      <i/>
      <sz val="9"/>
      <color rgb="FF555555"/>
      <name val="Arial"/>
    </font>
  </fonts>
  <fills count="6">
    <fill>
      <patternFill patternType="none"/>
    </fill>
    <fill>
      <patternFill patternType="gray125"/>
    </fill>
    <fill>
      <patternFill patternType="solid">
        <fgColor rgb="FFFFF8DC"/>
      </patternFill>
    </fill>
    <fill>
      <patternFill patternType="solid">
        <fgColor rgb="FFD6EAF8"/>
      </patternFill>
    </fill>
    <fill>
      <patternFill patternType="solid">
        <fgColor rgb="FF1A5276"/>
      </patternFill>
    </fill>
    <fill>
      <patternFill patternType="solid">
        <fgColor rgb="FFEAF2F8"/>
      </patternFill>
    </fill>
  </fills>
  <borders count="4">
    <border>
      <left/>
      <right/>
      <top/>
      <bottom/>
      <diagonal/>
    </border>
    <border>
      <left style="thin">
        <color rgb="FFBFC9D1"/>
      </left>
      <right style="thin">
        <color rgb="FFBFC9D1"/>
      </right>
      <top style="thin">
        <color rgb="FFBFC9D1"/>
      </top>
      <bottom style="thin">
        <color rgb="FFBFC9D1"/>
      </bottom>
      <diagonal/>
    </border>
    <border>
      <left/>
      <right/>
      <top style="thin">
        <color rgb="FFBFC9D1"/>
      </top>
      <bottom style="thin">
        <color rgb="FFBFC9D1"/>
      </bottom>
      <diagonal/>
    </border>
    <border>
      <left/>
      <right style="thin">
        <color rgb="FFBFC9D1"/>
      </right>
      <top style="thin">
        <color rgb="FFBFC9D1"/>
      </top>
      <bottom style="thin">
        <color rgb="FFBFC9D1"/>
      </bottom>
      <diagonal/>
    </border>
  </borders>
  <cellStyleXfs count="1">
    <xf numFmtId="0" fontId="0" fillId="0" borderId="0"/>
  </cellStyleXfs>
  <cellXfs count="56">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4" fillId="0" borderId="0" xfId="0" applyFont="1" applyAlignment="1">
      <alignment vertical="top" wrapText="1"/>
    </xf>
    <xf numFmtId="0" fontId="0" fillId="2" borderId="0" xfId="0" applyFill="1"/>
    <xf numFmtId="0" fontId="4" fillId="0" borderId="0" xfId="0" applyFont="1"/>
    <xf numFmtId="0" fontId="5" fillId="0" borderId="0" xfId="0" applyFont="1" applyAlignment="1">
      <alignment vertical="top" wrapText="1"/>
    </xf>
    <xf numFmtId="0" fontId="6" fillId="0" borderId="0" xfId="0" applyFont="1"/>
    <xf numFmtId="0" fontId="7" fillId="0" borderId="0" xfId="0" applyFont="1"/>
    <xf numFmtId="0" fontId="8" fillId="0" borderId="0" xfId="0" applyFont="1"/>
    <xf numFmtId="0" fontId="9" fillId="3" borderId="0" xfId="0" applyFont="1" applyFill="1"/>
    <xf numFmtId="0" fontId="0" fillId="3" borderId="0" xfId="0" applyFill="1"/>
    <xf numFmtId="0" fontId="4" fillId="0" borderId="1" xfId="0" applyFont="1" applyBorder="1" applyAlignment="1">
      <alignment vertical="center" wrapText="1"/>
    </xf>
    <xf numFmtId="3" fontId="4" fillId="2" borderId="1" xfId="0" applyNumberFormat="1" applyFont="1" applyFill="1" applyBorder="1" applyAlignment="1">
      <alignment horizontal="right" vertical="center" wrapText="1"/>
    </xf>
    <xf numFmtId="0" fontId="8" fillId="0" borderId="0" xfId="0" applyFont="1" applyAlignment="1">
      <alignment vertical="center" wrapText="1"/>
    </xf>
    <xf numFmtId="164" fontId="4" fillId="2" borderId="1" xfId="0" applyNumberFormat="1" applyFont="1" applyFill="1" applyBorder="1" applyAlignment="1">
      <alignment horizontal="right" vertical="center" wrapText="1"/>
    </xf>
    <xf numFmtId="9" fontId="4" fillId="2" borderId="1" xfId="0" applyNumberFormat="1" applyFont="1" applyFill="1" applyBorder="1" applyAlignment="1">
      <alignment horizontal="right" vertical="center" wrapText="1"/>
    </xf>
    <xf numFmtId="3" fontId="4" fillId="0" borderId="1" xfId="0" applyNumberFormat="1" applyFont="1" applyBorder="1" applyAlignment="1">
      <alignment horizontal="right" vertical="center" wrapText="1"/>
    </xf>
    <xf numFmtId="0" fontId="10" fillId="0" borderId="1" xfId="0" applyFont="1" applyBorder="1" applyAlignment="1">
      <alignment vertical="center" wrapText="1"/>
    </xf>
    <xf numFmtId="164" fontId="10" fillId="0" borderId="1" xfId="0" applyNumberFormat="1" applyFont="1" applyBorder="1" applyAlignment="1">
      <alignment horizontal="right" vertical="center" wrapText="1"/>
    </xf>
    <xf numFmtId="164" fontId="4" fillId="0" borderId="1" xfId="0" applyNumberFormat="1" applyFont="1" applyBorder="1" applyAlignment="1">
      <alignment horizontal="right" vertical="center" wrapText="1"/>
    </xf>
    <xf numFmtId="0" fontId="11" fillId="4" borderId="1" xfId="0" applyFont="1" applyFill="1" applyBorder="1" applyAlignment="1">
      <alignment horizontal="center" vertical="center" wrapText="1"/>
    </xf>
    <xf numFmtId="0" fontId="4" fillId="0" borderId="1" xfId="0" applyFont="1" applyBorder="1"/>
    <xf numFmtId="164" fontId="4" fillId="2" borderId="1" xfId="0" applyNumberFormat="1" applyFont="1" applyFill="1" applyBorder="1"/>
    <xf numFmtId="0" fontId="10" fillId="5" borderId="1" xfId="0" applyFont="1" applyFill="1" applyBorder="1"/>
    <xf numFmtId="164" fontId="10" fillId="5" borderId="1" xfId="0" applyNumberFormat="1" applyFont="1" applyFill="1" applyBorder="1"/>
    <xf numFmtId="0" fontId="10" fillId="5" borderId="1" xfId="0" applyFont="1" applyFill="1" applyBorder="1" applyAlignment="1">
      <alignment vertical="center" wrapText="1"/>
    </xf>
    <xf numFmtId="164" fontId="10" fillId="5" borderId="1" xfId="0" applyNumberFormat="1" applyFont="1" applyFill="1" applyBorder="1" applyAlignment="1">
      <alignment horizontal="right" vertical="center" wrapText="1"/>
    </xf>
    <xf numFmtId="0" fontId="4" fillId="0" borderId="1" xfId="0" applyFont="1" applyBorder="1" applyAlignment="1">
      <alignment horizontal="right" vertical="center" wrapText="1"/>
    </xf>
    <xf numFmtId="0" fontId="4" fillId="2" borderId="1" xfId="0" applyFont="1" applyFill="1" applyBorder="1" applyAlignment="1">
      <alignment vertical="center" wrapText="1"/>
    </xf>
    <xf numFmtId="164" fontId="4" fillId="2" borderId="1" xfId="0" applyNumberFormat="1" applyFont="1" applyFill="1" applyBorder="1" applyAlignment="1">
      <alignment vertical="center" wrapText="1"/>
    </xf>
    <xf numFmtId="0" fontId="4" fillId="2" borderId="1" xfId="0" applyFont="1" applyFill="1" applyBorder="1" applyAlignment="1">
      <alignment horizontal="center" vertical="center"/>
    </xf>
    <xf numFmtId="164" fontId="4" fillId="0" borderId="1" xfId="0" applyNumberFormat="1" applyFont="1" applyBorder="1" applyAlignment="1">
      <alignment vertical="center" wrapText="1"/>
    </xf>
    <xf numFmtId="0" fontId="8" fillId="2" borderId="1" xfId="0" applyFont="1" applyFill="1" applyBorder="1" applyAlignment="1">
      <alignment vertical="center" wrapText="1"/>
    </xf>
    <xf numFmtId="0" fontId="10" fillId="0" borderId="1" xfId="0" applyFont="1" applyBorder="1" applyAlignment="1">
      <alignment horizontal="right" vertical="center" wrapText="1"/>
    </xf>
    <xf numFmtId="0" fontId="10" fillId="0" borderId="1" xfId="0" applyFont="1" applyBorder="1"/>
    <xf numFmtId="0" fontId="4" fillId="0" borderId="1" xfId="0" applyFont="1" applyBorder="1" applyAlignment="1">
      <alignment horizontal="right" vertical="center"/>
    </xf>
    <xf numFmtId="0" fontId="8" fillId="0" borderId="1" xfId="0" applyFont="1" applyBorder="1" applyAlignment="1">
      <alignment vertical="center" wrapText="1"/>
    </xf>
    <xf numFmtId="164" fontId="4" fillId="0" borderId="1" xfId="0" applyNumberFormat="1" applyFont="1" applyBorder="1" applyAlignment="1">
      <alignment horizontal="right" vertical="center"/>
    </xf>
    <xf numFmtId="9" fontId="4" fillId="0" borderId="1" xfId="0" applyNumberFormat="1" applyFont="1" applyBorder="1" applyAlignment="1">
      <alignment horizontal="right" vertical="center"/>
    </xf>
    <xf numFmtId="164" fontId="10" fillId="0" borderId="1" xfId="0" applyNumberFormat="1" applyFont="1" applyBorder="1" applyAlignment="1">
      <alignment horizontal="right" vertical="center"/>
    </xf>
    <xf numFmtId="0" fontId="13" fillId="0" borderId="1" xfId="0" applyFont="1" applyBorder="1" applyAlignment="1">
      <alignment vertical="center" wrapText="1"/>
    </xf>
    <xf numFmtId="164" fontId="10" fillId="5" borderId="1" xfId="0" applyNumberFormat="1" applyFont="1" applyFill="1" applyBorder="1" applyAlignment="1">
      <alignment horizontal="right" vertical="center"/>
    </xf>
    <xf numFmtId="10" fontId="4" fillId="0" borderId="1" xfId="0" applyNumberFormat="1" applyFont="1" applyBorder="1" applyAlignment="1">
      <alignment horizontal="right" vertical="center"/>
    </xf>
    <xf numFmtId="0" fontId="10" fillId="5" borderId="1" xfId="0" applyFont="1" applyFill="1" applyBorder="1" applyAlignment="1">
      <alignment horizontal="right" vertical="center" wrapText="1"/>
    </xf>
    <xf numFmtId="165" fontId="4" fillId="0" borderId="1" xfId="0" applyNumberFormat="1" applyFont="1" applyBorder="1" applyAlignment="1">
      <alignment horizontal="right" vertical="center" wrapText="1"/>
    </xf>
    <xf numFmtId="164" fontId="4" fillId="0" borderId="1" xfId="0" applyNumberFormat="1" applyFont="1" applyBorder="1" applyAlignment="1">
      <alignment horizontal="right"/>
    </xf>
    <xf numFmtId="164" fontId="10" fillId="5" borderId="1" xfId="0" applyNumberFormat="1" applyFont="1" applyFill="1" applyBorder="1" applyAlignment="1">
      <alignment horizontal="right"/>
    </xf>
    <xf numFmtId="0" fontId="0" fillId="2" borderId="1" xfId="0" applyFill="1" applyBorder="1"/>
    <xf numFmtId="0" fontId="0" fillId="0" borderId="2" xfId="0" applyBorder="1"/>
    <xf numFmtId="0" fontId="0" fillId="0" borderId="3" xfId="0" applyBorder="1"/>
    <xf numFmtId="0" fontId="8" fillId="0" borderId="0" xfId="0" applyFont="1" applyAlignment="1">
      <alignment vertical="top" wrapText="1"/>
    </xf>
    <xf numFmtId="0" fontId="0" fillId="0" borderId="0" xfId="0"/>
    <xf numFmtId="0" fontId="11" fillId="4" borderId="1" xfId="0" applyFont="1" applyFill="1" applyBorder="1" applyAlignment="1">
      <alignment horizontal="center" vertical="center" wrapText="1"/>
    </xf>
    <xf numFmtId="0" fontId="12" fillId="0" borderId="0" xfId="0" applyFont="1" applyAlignment="1">
      <alignment vertical="center" wrapText="1"/>
    </xf>
  </cellXfs>
  <cellStyles count="1">
    <cellStyle name="Normal" xfId="0" builtinId="0"/>
  </cellStyles>
  <dxfs count="1">
    <dxf>
      <font>
        <strike/>
        <color rgb="FF99999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hotel.v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49"/>
  <sheetViews>
    <sheetView showGridLines="0" tabSelected="1" workbookViewId="0"/>
  </sheetViews>
  <sheetFormatPr defaultRowHeight="15" x14ac:dyDescent="0.25"/>
  <cols>
    <col min="1" max="1" width="3" customWidth="1"/>
    <col min="2" max="2" width="100" customWidth="1"/>
  </cols>
  <sheetData>
    <row r="2" spans="1:2" ht="20.25" x14ac:dyDescent="0.3">
      <c r="B2" s="1" t="s">
        <v>0</v>
      </c>
    </row>
    <row r="3" spans="1:2" ht="42.75" x14ac:dyDescent="0.25">
      <c r="B3" s="2" t="s">
        <v>1</v>
      </c>
    </row>
    <row r="5" spans="1:2" ht="15.75" x14ac:dyDescent="0.25">
      <c r="B5" s="3" t="s">
        <v>2</v>
      </c>
    </row>
    <row r="6" spans="1:2" ht="25.5" x14ac:dyDescent="0.25">
      <c r="B6" s="4" t="s">
        <v>3</v>
      </c>
    </row>
    <row r="7" spans="1:2" ht="25.5" x14ac:dyDescent="0.25">
      <c r="B7" s="4" t="s">
        <v>4</v>
      </c>
    </row>
    <row r="8" spans="1:2" ht="25.5" x14ac:dyDescent="0.25">
      <c r="B8" s="4" t="s">
        <v>5</v>
      </c>
    </row>
    <row r="9" spans="1:2" ht="25.5" x14ac:dyDescent="0.25">
      <c r="B9" s="4" t="s">
        <v>6</v>
      </c>
    </row>
    <row r="10" spans="1:2" x14ac:dyDescent="0.25">
      <c r="B10" s="4" t="s">
        <v>7</v>
      </c>
    </row>
    <row r="11" spans="1:2" x14ac:dyDescent="0.25">
      <c r="A11" s="5"/>
      <c r="B11" s="6" t="s">
        <v>8</v>
      </c>
    </row>
    <row r="13" spans="1:2" ht="15.75" x14ac:dyDescent="0.25">
      <c r="B13" s="3" t="s">
        <v>9</v>
      </c>
    </row>
    <row r="14" spans="1:2" ht="38.25" x14ac:dyDescent="0.25">
      <c r="B14" s="4" t="s">
        <v>10</v>
      </c>
    </row>
    <row r="16" spans="1:2" ht="15.75" x14ac:dyDescent="0.25">
      <c r="B16" s="3" t="s">
        <v>11</v>
      </c>
    </row>
    <row r="17" spans="2:2" ht="25.5" x14ac:dyDescent="0.25">
      <c r="B17" s="4" t="s">
        <v>12</v>
      </c>
    </row>
    <row r="18" spans="2:2" ht="25.5" x14ac:dyDescent="0.25">
      <c r="B18" s="4" t="s">
        <v>13</v>
      </c>
    </row>
    <row r="19" spans="2:2" x14ac:dyDescent="0.25">
      <c r="B19" s="4" t="s">
        <v>14</v>
      </c>
    </row>
    <row r="20" spans="2:2" ht="38.25" x14ac:dyDescent="0.25">
      <c r="B20" s="4" t="s">
        <v>15</v>
      </c>
    </row>
    <row r="21" spans="2:2" x14ac:dyDescent="0.25">
      <c r="B21" s="4" t="s">
        <v>16</v>
      </c>
    </row>
    <row r="22" spans="2:2" ht="25.5" x14ac:dyDescent="0.25">
      <c r="B22" s="4" t="s">
        <v>17</v>
      </c>
    </row>
    <row r="24" spans="2:2" ht="15.75" x14ac:dyDescent="0.25">
      <c r="B24" s="3" t="s">
        <v>18</v>
      </c>
    </row>
    <row r="25" spans="2:2" ht="25.5" x14ac:dyDescent="0.25">
      <c r="B25" s="4" t="s">
        <v>19</v>
      </c>
    </row>
    <row r="26" spans="2:2" ht="25.5" x14ac:dyDescent="0.25">
      <c r="B26" s="4" t="s">
        <v>20</v>
      </c>
    </row>
    <row r="27" spans="2:2" ht="25.5" x14ac:dyDescent="0.25">
      <c r="B27" s="4" t="s">
        <v>21</v>
      </c>
    </row>
    <row r="29" spans="2:2" ht="15.75" x14ac:dyDescent="0.25">
      <c r="B29" s="3" t="s">
        <v>22</v>
      </c>
    </row>
    <row r="30" spans="2:2" ht="25.5" x14ac:dyDescent="0.25">
      <c r="B30" s="4" t="s">
        <v>23</v>
      </c>
    </row>
    <row r="31" spans="2:2" ht="25.5" x14ac:dyDescent="0.25">
      <c r="B31" s="4" t="s">
        <v>24</v>
      </c>
    </row>
    <row r="32" spans="2:2" ht="25.5" x14ac:dyDescent="0.25">
      <c r="B32" s="4" t="s">
        <v>25</v>
      </c>
    </row>
    <row r="33" spans="2:2" ht="25.5" x14ac:dyDescent="0.25">
      <c r="B33" s="4" t="s">
        <v>26</v>
      </c>
    </row>
    <row r="34" spans="2:2" ht="25.5" x14ac:dyDescent="0.25">
      <c r="B34" s="4" t="s">
        <v>27</v>
      </c>
    </row>
    <row r="36" spans="2:2" ht="15.75" x14ac:dyDescent="0.25">
      <c r="B36" s="3" t="s">
        <v>28</v>
      </c>
    </row>
    <row r="37" spans="2:2" x14ac:dyDescent="0.25">
      <c r="B37" s="4" t="s">
        <v>29</v>
      </c>
    </row>
    <row r="38" spans="2:2" ht="25.5" x14ac:dyDescent="0.25">
      <c r="B38" s="4" t="s">
        <v>30</v>
      </c>
    </row>
    <row r="39" spans="2:2" ht="25.5" x14ac:dyDescent="0.25">
      <c r="B39" s="4" t="s">
        <v>31</v>
      </c>
    </row>
    <row r="40" spans="2:2" ht="25.5" x14ac:dyDescent="0.25">
      <c r="B40" s="4" t="s">
        <v>32</v>
      </c>
    </row>
    <row r="41" spans="2:2" ht="25.5" x14ac:dyDescent="0.25">
      <c r="B41" s="4" t="s">
        <v>33</v>
      </c>
    </row>
    <row r="42" spans="2:2" x14ac:dyDescent="0.25">
      <c r="B42" s="4" t="s">
        <v>34</v>
      </c>
    </row>
    <row r="43" spans="2:2" x14ac:dyDescent="0.25">
      <c r="B43" s="4" t="s">
        <v>35</v>
      </c>
    </row>
    <row r="45" spans="2:2" ht="15.75" x14ac:dyDescent="0.25">
      <c r="B45" s="3" t="s">
        <v>36</v>
      </c>
    </row>
    <row r="46" spans="2:2" x14ac:dyDescent="0.25">
      <c r="B46" s="4" t="s">
        <v>37</v>
      </c>
    </row>
    <row r="48" spans="2:2" ht="25.5" x14ac:dyDescent="0.25">
      <c r="B48" s="7" t="s">
        <v>38</v>
      </c>
    </row>
    <row r="49" spans="2:2" x14ac:dyDescent="0.25">
      <c r="B49" s="8" t="s">
        <v>39</v>
      </c>
    </row>
  </sheetData>
  <hyperlinks>
    <hyperlink ref="B49" r:id="rId1" xr:uid="{00000000-0004-0000-0000-000000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5"/>
  <sheetViews>
    <sheetView showGridLines="0" workbookViewId="0">
      <pane ySplit="3" topLeftCell="A4" activePane="bottomLeft" state="frozen"/>
      <selection pane="bottomLeft"/>
    </sheetView>
  </sheetViews>
  <sheetFormatPr defaultRowHeight="15" x14ac:dyDescent="0.25"/>
  <cols>
    <col min="1" max="1" width="46" customWidth="1"/>
    <col min="2" max="3" width="20" customWidth="1"/>
    <col min="4" max="5" width="18" customWidth="1"/>
    <col min="6" max="6" width="44" customWidth="1"/>
  </cols>
  <sheetData>
    <row r="1" spans="1:3" ht="18" x14ac:dyDescent="0.25">
      <c r="A1" s="9" t="s">
        <v>40</v>
      </c>
    </row>
    <row r="2" spans="1:3" x14ac:dyDescent="0.25">
      <c r="A2" s="10" t="s">
        <v>41</v>
      </c>
    </row>
    <row r="4" spans="1:3" x14ac:dyDescent="0.25">
      <c r="A4" s="11" t="s">
        <v>42</v>
      </c>
      <c r="B4" s="12"/>
      <c r="C4" s="12"/>
    </row>
    <row r="5" spans="1:3" x14ac:dyDescent="0.25">
      <c r="A5" s="13" t="s">
        <v>43</v>
      </c>
      <c r="B5" s="14">
        <v>20</v>
      </c>
      <c r="C5" s="15" t="s">
        <v>44</v>
      </c>
    </row>
    <row r="6" spans="1:3" x14ac:dyDescent="0.25">
      <c r="A6" s="13" t="s">
        <v>45</v>
      </c>
      <c r="B6" s="16">
        <v>350000</v>
      </c>
      <c r="C6" s="15" t="s">
        <v>44</v>
      </c>
    </row>
    <row r="7" spans="1:3" x14ac:dyDescent="0.25">
      <c r="A7" s="13" t="s">
        <v>46</v>
      </c>
      <c r="B7" s="17">
        <v>0.6</v>
      </c>
      <c r="C7" s="15" t="s">
        <v>44</v>
      </c>
    </row>
    <row r="8" spans="1:3" x14ac:dyDescent="0.25">
      <c r="A8" s="13" t="s">
        <v>47</v>
      </c>
      <c r="B8" s="14">
        <v>365</v>
      </c>
      <c r="C8" s="15" t="s">
        <v>48</v>
      </c>
    </row>
    <row r="9" spans="1:3" ht="24" x14ac:dyDescent="0.25">
      <c r="A9" s="13" t="s">
        <v>49</v>
      </c>
      <c r="B9" s="18">
        <f>B5*B8*B7</f>
        <v>4380</v>
      </c>
      <c r="C9" s="15" t="s">
        <v>50</v>
      </c>
    </row>
    <row r="10" spans="1:3" ht="24" x14ac:dyDescent="0.25">
      <c r="A10" s="19" t="s">
        <v>51</v>
      </c>
      <c r="B10" s="20">
        <f>B9*B6</f>
        <v>1533000000</v>
      </c>
      <c r="C10" s="15" t="s">
        <v>52</v>
      </c>
    </row>
    <row r="12" spans="1:3" x14ac:dyDescent="0.25">
      <c r="A12" s="11" t="s">
        <v>53</v>
      </c>
      <c r="B12" s="12"/>
      <c r="C12" s="12"/>
    </row>
    <row r="13" spans="1:3" ht="36" x14ac:dyDescent="0.25">
      <c r="A13" s="13" t="s">
        <v>54</v>
      </c>
      <c r="B13" s="16"/>
      <c r="C13" s="15" t="s">
        <v>55</v>
      </c>
    </row>
    <row r="14" spans="1:3" x14ac:dyDescent="0.25">
      <c r="A14" s="13" t="s">
        <v>56</v>
      </c>
      <c r="B14" s="21">
        <f>SUM(B18:B29)</f>
        <v>0</v>
      </c>
      <c r="C14" s="15" t="s">
        <v>57</v>
      </c>
    </row>
    <row r="17" spans="1:6" ht="32.1" customHeight="1" x14ac:dyDescent="0.25">
      <c r="A17" s="22" t="s">
        <v>58</v>
      </c>
      <c r="B17" s="22" t="s">
        <v>59</v>
      </c>
      <c r="C17" s="54" t="s">
        <v>60</v>
      </c>
      <c r="D17" s="50"/>
      <c r="E17" s="50"/>
      <c r="F17" s="51"/>
    </row>
    <row r="18" spans="1:6" x14ac:dyDescent="0.25">
      <c r="A18" s="23" t="s">
        <v>61</v>
      </c>
      <c r="B18" s="24"/>
      <c r="C18" s="49"/>
      <c r="D18" s="50"/>
      <c r="E18" s="50"/>
      <c r="F18" s="51"/>
    </row>
    <row r="19" spans="1:6" x14ac:dyDescent="0.25">
      <c r="A19" s="23" t="s">
        <v>62</v>
      </c>
      <c r="B19" s="24"/>
      <c r="C19" s="49"/>
      <c r="D19" s="50"/>
      <c r="E19" s="50"/>
      <c r="F19" s="51"/>
    </row>
    <row r="20" spans="1:6" x14ac:dyDescent="0.25">
      <c r="A20" s="23" t="s">
        <v>63</v>
      </c>
      <c r="B20" s="24"/>
      <c r="C20" s="49"/>
      <c r="D20" s="50"/>
      <c r="E20" s="50"/>
      <c r="F20" s="51"/>
    </row>
    <row r="21" spans="1:6" x14ac:dyDescent="0.25">
      <c r="A21" s="23" t="s">
        <v>64</v>
      </c>
      <c r="B21" s="24"/>
      <c r="C21" s="49"/>
      <c r="D21" s="50"/>
      <c r="E21" s="50"/>
      <c r="F21" s="51"/>
    </row>
    <row r="22" spans="1:6" x14ac:dyDescent="0.25">
      <c r="A22" s="23" t="s">
        <v>65</v>
      </c>
      <c r="B22" s="24"/>
      <c r="C22" s="49"/>
      <c r="D22" s="50"/>
      <c r="E22" s="50"/>
      <c r="F22" s="51"/>
    </row>
    <row r="23" spans="1:6" x14ac:dyDescent="0.25">
      <c r="A23" s="23" t="s">
        <v>66</v>
      </c>
      <c r="B23" s="24"/>
      <c r="C23" s="49"/>
      <c r="D23" s="50"/>
      <c r="E23" s="50"/>
      <c r="F23" s="51"/>
    </row>
    <row r="24" spans="1:6" x14ac:dyDescent="0.25">
      <c r="A24" s="23" t="s">
        <v>67</v>
      </c>
      <c r="B24" s="24"/>
      <c r="C24" s="49"/>
      <c r="D24" s="50"/>
      <c r="E24" s="50"/>
      <c r="F24" s="51"/>
    </row>
    <row r="25" spans="1:6" x14ac:dyDescent="0.25">
      <c r="A25" s="23" t="s">
        <v>68</v>
      </c>
      <c r="B25" s="24"/>
      <c r="C25" s="49"/>
      <c r="D25" s="50"/>
      <c r="E25" s="50"/>
      <c r="F25" s="51"/>
    </row>
    <row r="26" spans="1:6" x14ac:dyDescent="0.25">
      <c r="A26" s="23" t="s">
        <v>69</v>
      </c>
      <c r="B26" s="24"/>
      <c r="C26" s="49"/>
      <c r="D26" s="50"/>
      <c r="E26" s="50"/>
      <c r="F26" s="51"/>
    </row>
    <row r="27" spans="1:6" x14ac:dyDescent="0.25">
      <c r="A27" s="23" t="s">
        <v>70</v>
      </c>
      <c r="B27" s="24"/>
      <c r="C27" s="49"/>
      <c r="D27" s="50"/>
      <c r="E27" s="50"/>
      <c r="F27" s="51"/>
    </row>
    <row r="28" spans="1:6" x14ac:dyDescent="0.25">
      <c r="A28" s="23" t="s">
        <v>71</v>
      </c>
      <c r="B28" s="24"/>
      <c r="C28" s="49"/>
      <c r="D28" s="50"/>
      <c r="E28" s="50"/>
      <c r="F28" s="51"/>
    </row>
    <row r="29" spans="1:6" x14ac:dyDescent="0.25">
      <c r="A29" s="23" t="s">
        <v>72</v>
      </c>
      <c r="B29" s="24"/>
      <c r="C29" s="49"/>
      <c r="D29" s="50"/>
      <c r="E29" s="50"/>
      <c r="F29" s="51"/>
    </row>
    <row r="30" spans="1:6" x14ac:dyDescent="0.25">
      <c r="A30" s="25" t="s">
        <v>73</v>
      </c>
      <c r="B30" s="26">
        <f>SUM(B18:B29)</f>
        <v>0</v>
      </c>
    </row>
    <row r="32" spans="1:6" x14ac:dyDescent="0.25">
      <c r="A32" s="11" t="s">
        <v>74</v>
      </c>
      <c r="B32" s="12"/>
      <c r="C32" s="12"/>
    </row>
    <row r="33" spans="1:6" ht="36" x14ac:dyDescent="0.25">
      <c r="A33" s="27" t="s">
        <v>75</v>
      </c>
      <c r="B33" s="28">
        <f>IF(N(B13)&gt;0,B13,IF(COUNT(B18:B29)&gt;0,B14,B10))</f>
        <v>1533000000</v>
      </c>
      <c r="C33" s="15" t="s">
        <v>76</v>
      </c>
    </row>
    <row r="34" spans="1:6" x14ac:dyDescent="0.25">
      <c r="A34" s="13" t="s">
        <v>77</v>
      </c>
      <c r="B34" s="29" t="str">
        <f>IF(N(B13)&gt;0,"Doanh thu thực tế cả năm",IF(COUNT(B18:B29)&gt;0,"Tổng bảng 12 tháng","Doanh thu ước tính"))</f>
        <v>Doanh thu ước tính</v>
      </c>
    </row>
    <row r="35" spans="1:6" ht="26.1" customHeight="1" x14ac:dyDescent="0.25">
      <c r="A35" s="52" t="s">
        <v>78</v>
      </c>
      <c r="B35" s="53"/>
      <c r="C35" s="53"/>
      <c r="D35" s="53"/>
      <c r="E35" s="53"/>
      <c r="F35" s="53"/>
    </row>
    <row r="37" spans="1:6" x14ac:dyDescent="0.25">
      <c r="A37" s="11" t="s">
        <v>79</v>
      </c>
      <c r="B37" s="12"/>
      <c r="C37" s="12"/>
      <c r="D37" s="12"/>
      <c r="E37" s="12"/>
      <c r="F37" s="12"/>
    </row>
    <row r="38" spans="1:6" ht="32.1" customHeight="1" x14ac:dyDescent="0.25">
      <c r="A38" s="22" t="s">
        <v>80</v>
      </c>
      <c r="B38" s="22" t="s">
        <v>81</v>
      </c>
      <c r="C38" s="22" t="s">
        <v>82</v>
      </c>
      <c r="D38" s="22" t="s">
        <v>83</v>
      </c>
      <c r="E38" s="22" t="s">
        <v>84</v>
      </c>
      <c r="F38" s="22" t="s">
        <v>60</v>
      </c>
    </row>
    <row r="39" spans="1:6" ht="27.95" customHeight="1" x14ac:dyDescent="0.25">
      <c r="A39" s="30" t="s">
        <v>85</v>
      </c>
      <c r="B39" s="30" t="s">
        <v>86</v>
      </c>
      <c r="C39" s="31">
        <v>336000000</v>
      </c>
      <c r="D39" s="32" t="s">
        <v>87</v>
      </c>
      <c r="E39" s="33">
        <f t="shared" ref="E39:E50" si="0">IF(D39="Có",N(C39),0)</f>
        <v>336000000</v>
      </c>
      <c r="F39" s="34" t="s">
        <v>88</v>
      </c>
    </row>
    <row r="40" spans="1:6" ht="27.95" customHeight="1" x14ac:dyDescent="0.25">
      <c r="A40" s="30" t="s">
        <v>89</v>
      </c>
      <c r="B40" s="30" t="s">
        <v>86</v>
      </c>
      <c r="C40" s="31">
        <v>72240000</v>
      </c>
      <c r="D40" s="32" t="s">
        <v>87</v>
      </c>
      <c r="E40" s="33">
        <f t="shared" si="0"/>
        <v>72240000</v>
      </c>
      <c r="F40" s="34" t="s">
        <v>90</v>
      </c>
    </row>
    <row r="41" spans="1:6" ht="27.95" customHeight="1" x14ac:dyDescent="0.25">
      <c r="A41" s="30" t="s">
        <v>91</v>
      </c>
      <c r="B41" s="30" t="s">
        <v>92</v>
      </c>
      <c r="C41" s="31">
        <v>480000000</v>
      </c>
      <c r="D41" s="32" t="s">
        <v>87</v>
      </c>
      <c r="E41" s="33">
        <f t="shared" si="0"/>
        <v>480000000</v>
      </c>
      <c r="F41" s="34" t="s">
        <v>93</v>
      </c>
    </row>
    <row r="42" spans="1:6" ht="27.95" customHeight="1" x14ac:dyDescent="0.25">
      <c r="A42" s="30" t="s">
        <v>94</v>
      </c>
      <c r="B42" s="30" t="s">
        <v>92</v>
      </c>
      <c r="C42" s="31">
        <v>180000000</v>
      </c>
      <c r="D42" s="32" t="s">
        <v>87</v>
      </c>
      <c r="E42" s="33">
        <f t="shared" si="0"/>
        <v>180000000</v>
      </c>
      <c r="F42" s="34" t="s">
        <v>95</v>
      </c>
    </row>
    <row r="43" spans="1:6" ht="27.95" customHeight="1" x14ac:dyDescent="0.25">
      <c r="A43" s="30" t="s">
        <v>96</v>
      </c>
      <c r="B43" s="30" t="s">
        <v>92</v>
      </c>
      <c r="C43" s="31">
        <v>30000000</v>
      </c>
      <c r="D43" s="32" t="s">
        <v>87</v>
      </c>
      <c r="E43" s="33">
        <f t="shared" si="0"/>
        <v>30000000</v>
      </c>
      <c r="F43" s="34" t="s">
        <v>44</v>
      </c>
    </row>
    <row r="44" spans="1:6" ht="27.95" customHeight="1" x14ac:dyDescent="0.25">
      <c r="A44" s="30" t="s">
        <v>97</v>
      </c>
      <c r="B44" s="30" t="s">
        <v>98</v>
      </c>
      <c r="C44" s="31">
        <v>120000000</v>
      </c>
      <c r="D44" s="32" t="s">
        <v>87</v>
      </c>
      <c r="E44" s="33">
        <f t="shared" si="0"/>
        <v>120000000</v>
      </c>
      <c r="F44" s="34" t="s">
        <v>99</v>
      </c>
    </row>
    <row r="45" spans="1:6" ht="27.95" customHeight="1" x14ac:dyDescent="0.25">
      <c r="A45" s="30" t="s">
        <v>100</v>
      </c>
      <c r="B45" s="30" t="s">
        <v>101</v>
      </c>
      <c r="C45" s="31"/>
      <c r="D45" s="32" t="s">
        <v>102</v>
      </c>
      <c r="E45" s="33">
        <f t="shared" si="0"/>
        <v>0</v>
      </c>
      <c r="F45" s="34" t="s">
        <v>103</v>
      </c>
    </row>
    <row r="46" spans="1:6" ht="27.95" customHeight="1" x14ac:dyDescent="0.25">
      <c r="A46" s="30" t="s">
        <v>104</v>
      </c>
      <c r="B46" s="30" t="s">
        <v>105</v>
      </c>
      <c r="C46" s="31"/>
      <c r="D46" s="32" t="s">
        <v>87</v>
      </c>
      <c r="E46" s="33">
        <f t="shared" si="0"/>
        <v>0</v>
      </c>
      <c r="F46" s="34" t="s">
        <v>106</v>
      </c>
    </row>
    <row r="47" spans="1:6" ht="27.95" customHeight="1" x14ac:dyDescent="0.25">
      <c r="A47" s="30" t="s">
        <v>107</v>
      </c>
      <c r="B47" s="30" t="s">
        <v>108</v>
      </c>
      <c r="C47" s="31">
        <v>91980000</v>
      </c>
      <c r="D47" s="32" t="s">
        <v>87</v>
      </c>
      <c r="E47" s="33">
        <f t="shared" si="0"/>
        <v>91980000</v>
      </c>
      <c r="F47" s="34" t="s">
        <v>109</v>
      </c>
    </row>
    <row r="48" spans="1:6" ht="27.95" customHeight="1" x14ac:dyDescent="0.25">
      <c r="A48" s="30" t="s">
        <v>110</v>
      </c>
      <c r="B48" s="30" t="s">
        <v>111</v>
      </c>
      <c r="C48" s="31">
        <v>76650000</v>
      </c>
      <c r="D48" s="32" t="s">
        <v>87</v>
      </c>
      <c r="E48" s="33">
        <f t="shared" si="0"/>
        <v>76650000</v>
      </c>
      <c r="F48" s="34" t="s">
        <v>112</v>
      </c>
    </row>
    <row r="49" spans="1:6" ht="27.95" customHeight="1" x14ac:dyDescent="0.25">
      <c r="A49" s="30" t="s">
        <v>113</v>
      </c>
      <c r="B49" s="30"/>
      <c r="C49" s="31"/>
      <c r="D49" s="32"/>
      <c r="E49" s="33">
        <f t="shared" si="0"/>
        <v>0</v>
      </c>
      <c r="F49" s="34"/>
    </row>
    <row r="50" spans="1:6" ht="27.95" customHeight="1" x14ac:dyDescent="0.25">
      <c r="A50" s="30" t="s">
        <v>114</v>
      </c>
      <c r="B50" s="30"/>
      <c r="C50" s="31"/>
      <c r="D50" s="32"/>
      <c r="E50" s="33">
        <f t="shared" si="0"/>
        <v>0</v>
      </c>
      <c r="F50" s="34"/>
    </row>
    <row r="51" spans="1:6" x14ac:dyDescent="0.25">
      <c r="A51" s="25" t="s">
        <v>115</v>
      </c>
      <c r="B51" s="25"/>
      <c r="C51" s="26">
        <f>SUM(C39:C50)</f>
        <v>1386870000</v>
      </c>
      <c r="D51" s="25"/>
      <c r="E51" s="26">
        <f>SUM(E39:E50)</f>
        <v>1386870000</v>
      </c>
      <c r="F51" s="25"/>
    </row>
    <row r="53" spans="1:6" ht="26.1" customHeight="1" x14ac:dyDescent="0.25">
      <c r="A53" s="52" t="s">
        <v>116</v>
      </c>
      <c r="B53" s="53"/>
      <c r="C53" s="53"/>
      <c r="D53" s="53"/>
      <c r="E53" s="53"/>
      <c r="F53" s="53"/>
    </row>
    <row r="54" spans="1:6" ht="26.1" customHeight="1" x14ac:dyDescent="0.25">
      <c r="A54" s="52" t="s">
        <v>117</v>
      </c>
      <c r="B54" s="53"/>
      <c r="C54" s="53"/>
      <c r="D54" s="53"/>
      <c r="E54" s="53"/>
      <c r="F54" s="53"/>
    </row>
    <row r="55" spans="1:6" ht="15" customHeight="1" x14ac:dyDescent="0.25">
      <c r="A55" s="52" t="s">
        <v>118</v>
      </c>
      <c r="B55" s="53"/>
      <c r="C55" s="53"/>
      <c r="D55" s="53"/>
      <c r="E55" s="53"/>
      <c r="F55" s="53"/>
    </row>
  </sheetData>
  <mergeCells count="17">
    <mergeCell ref="A55:F55"/>
    <mergeCell ref="C28:F28"/>
    <mergeCell ref="C22:F22"/>
    <mergeCell ref="A54:F54"/>
    <mergeCell ref="C18:F18"/>
    <mergeCell ref="C17:F17"/>
    <mergeCell ref="C23:F23"/>
    <mergeCell ref="C20:F20"/>
    <mergeCell ref="C26:F26"/>
    <mergeCell ref="C27:F27"/>
    <mergeCell ref="C29:F29"/>
    <mergeCell ref="C21:F21"/>
    <mergeCell ref="A35:F35"/>
    <mergeCell ref="C25:F25"/>
    <mergeCell ref="C24:F24"/>
    <mergeCell ref="C19:F19"/>
    <mergeCell ref="A53:F53"/>
  </mergeCells>
  <conditionalFormatting sqref="A39:F50">
    <cfRule type="expression" dxfId="0" priority="1">
      <formula>$D39="Không"</formula>
    </cfRule>
  </conditionalFormatting>
  <dataValidations count="1">
    <dataValidation type="list" allowBlank="1" sqref="D39:D50" xr:uid="{00000000-0002-0000-0100-000000000000}">
      <formula1>"Có,Không"</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3"/>
  <sheetViews>
    <sheetView showGridLines="0" workbookViewId="0">
      <pane ySplit="3" topLeftCell="A4" activePane="bottomLeft" state="frozen"/>
      <selection pane="bottomLeft"/>
    </sheetView>
  </sheetViews>
  <sheetFormatPr defaultRowHeight="15" x14ac:dyDescent="0.25"/>
  <cols>
    <col min="1" max="1" width="46" customWidth="1"/>
    <col min="2" max="3" width="24" customWidth="1"/>
    <col min="4" max="4" width="62" customWidth="1"/>
  </cols>
  <sheetData>
    <row r="1" spans="1:4" ht="18" x14ac:dyDescent="0.25">
      <c r="A1" s="9" t="s">
        <v>119</v>
      </c>
    </row>
    <row r="2" spans="1:4" x14ac:dyDescent="0.25">
      <c r="A2" s="10" t="s">
        <v>120</v>
      </c>
    </row>
    <row r="4" spans="1:4" x14ac:dyDescent="0.25">
      <c r="A4" s="11" t="s">
        <v>121</v>
      </c>
      <c r="B4" s="12"/>
      <c r="C4" s="12"/>
      <c r="D4" s="12"/>
    </row>
    <row r="5" spans="1:4" ht="30" customHeight="1" x14ac:dyDescent="0.25">
      <c r="A5" s="13" t="s">
        <v>122</v>
      </c>
      <c r="B5" s="16">
        <v>1000000000</v>
      </c>
      <c r="C5" s="15" t="s">
        <v>123</v>
      </c>
    </row>
    <row r="6" spans="1:4" ht="18" customHeight="1" x14ac:dyDescent="0.25">
      <c r="A6" s="13" t="s">
        <v>124</v>
      </c>
      <c r="B6" s="16">
        <v>3000000000</v>
      </c>
      <c r="C6" s="15" t="s">
        <v>125</v>
      </c>
    </row>
    <row r="7" spans="1:4" ht="18" customHeight="1" x14ac:dyDescent="0.25">
      <c r="A7" s="13" t="s">
        <v>126</v>
      </c>
      <c r="B7" s="16">
        <v>50000000000</v>
      </c>
      <c r="C7" s="15" t="s">
        <v>127</v>
      </c>
    </row>
    <row r="8" spans="1:4" ht="18" customHeight="1" x14ac:dyDescent="0.25">
      <c r="A8" s="13" t="s">
        <v>128</v>
      </c>
      <c r="B8" s="17">
        <v>0.05</v>
      </c>
      <c r="C8" s="15" t="s">
        <v>129</v>
      </c>
    </row>
    <row r="9" spans="1:4" ht="30" customHeight="1" x14ac:dyDescent="0.25">
      <c r="A9" s="13" t="s">
        <v>130</v>
      </c>
      <c r="B9" s="17">
        <v>0.02</v>
      </c>
      <c r="C9" s="15" t="s">
        <v>131</v>
      </c>
    </row>
    <row r="10" spans="1:4" ht="18" customHeight="1" x14ac:dyDescent="0.25">
      <c r="A10" s="13" t="s">
        <v>132</v>
      </c>
      <c r="B10" s="17">
        <v>0.15</v>
      </c>
      <c r="C10" s="15" t="s">
        <v>133</v>
      </c>
    </row>
    <row r="11" spans="1:4" ht="18" customHeight="1" x14ac:dyDescent="0.25">
      <c r="A11" s="13" t="s">
        <v>134</v>
      </c>
      <c r="B11" s="17">
        <v>0.17</v>
      </c>
      <c r="C11" s="15" t="s">
        <v>135</v>
      </c>
    </row>
    <row r="12" spans="1:4" ht="18" customHeight="1" x14ac:dyDescent="0.25">
      <c r="A12" s="13" t="s">
        <v>136</v>
      </c>
      <c r="B12" s="17">
        <v>0.2</v>
      </c>
      <c r="C12" s="15" t="s">
        <v>127</v>
      </c>
    </row>
    <row r="14" spans="1:4" x14ac:dyDescent="0.25">
      <c r="A14" s="11" t="s">
        <v>137</v>
      </c>
      <c r="B14" s="12"/>
      <c r="C14" s="12"/>
      <c r="D14" s="12"/>
    </row>
    <row r="15" spans="1:4" x14ac:dyDescent="0.25">
      <c r="A15" s="19" t="s">
        <v>138</v>
      </c>
      <c r="B15" s="20">
        <f>'Nhập liệu'!$B$33</f>
        <v>1533000000</v>
      </c>
      <c r="C15" s="15" t="s">
        <v>139</v>
      </c>
    </row>
    <row r="16" spans="1:4" ht="24" x14ac:dyDescent="0.25">
      <c r="A16" s="13" t="s">
        <v>140</v>
      </c>
      <c r="B16" s="21">
        <f>'Nhập liệu'!$E$51</f>
        <v>1386870000</v>
      </c>
      <c r="C16" s="15" t="s">
        <v>141</v>
      </c>
    </row>
    <row r="17" spans="1:4" x14ac:dyDescent="0.25">
      <c r="A17" s="19" t="s">
        <v>142</v>
      </c>
      <c r="B17" s="35" t="str">
        <f>IF(B15&gt;B5,"Có","Không")</f>
        <v>Có</v>
      </c>
    </row>
    <row r="18" spans="1:4" ht="30" customHeight="1" x14ac:dyDescent="0.25">
      <c r="A18" s="36" t="s">
        <v>143</v>
      </c>
      <c r="B18" s="55" t="str">
        <f>IF(B15&lt;=B5,"Không phải nộp thuế, vẫn phải thông báo doanh thu trước 31/01 năm sau (mẫu 01/TKN-CNKD)",IF(B15&gt;B7,"Doanh thu trên 50 tỷ: bắt buộc phương pháp B, thuế suất 20%; khai, nộp theo tháng (mẫu 01/CNKD)",IF(B15&gt;B6,"Doanh thu trên 3 tỷ: bắt buộc tính thuế TNCN theo phương pháp B; khai, nộp theo quý (mẫu 01/CNKD)","Doanh thu trên 1 tỷ đến 3 tỷ: nộp thuế GTGT, được chọn phương pháp A hoặc B cho thuế TNCN; khai, nộp theo quý (mẫu 01/CNKD)")))</f>
        <v>Doanh thu trên 1 tỷ đến 3 tỷ: nộp thuế GTGT, được chọn phương pháp A hoặc B cho thuế TNCN; khai, nộp theo quý (mẫu 01/CNKD)</v>
      </c>
      <c r="C18" s="53"/>
      <c r="D18" s="53"/>
    </row>
    <row r="20" spans="1:4" x14ac:dyDescent="0.25">
      <c r="A20" s="11" t="s">
        <v>144</v>
      </c>
      <c r="B20" s="12"/>
      <c r="C20" s="12"/>
      <c r="D20" s="12"/>
    </row>
    <row r="21" spans="1:4" ht="36" x14ac:dyDescent="0.25">
      <c r="A21" s="19" t="s">
        <v>145</v>
      </c>
      <c r="B21" s="20">
        <f>IF(B15&gt;B5,B15*B8,0)</f>
        <v>76650000</v>
      </c>
      <c r="C21" s="15" t="s">
        <v>146</v>
      </c>
    </row>
    <row r="23" spans="1:4" x14ac:dyDescent="0.25">
      <c r="A23" s="11" t="s">
        <v>147</v>
      </c>
      <c r="B23" s="12"/>
      <c r="C23" s="12"/>
      <c r="D23" s="12"/>
    </row>
    <row r="24" spans="1:4" ht="44.1" customHeight="1" x14ac:dyDescent="0.25">
      <c r="A24" s="22" t="s">
        <v>148</v>
      </c>
      <c r="B24" s="22" t="s">
        <v>149</v>
      </c>
      <c r="C24" s="22" t="s">
        <v>150</v>
      </c>
      <c r="D24" s="22" t="s">
        <v>60</v>
      </c>
    </row>
    <row r="25" spans="1:4" ht="18" customHeight="1" x14ac:dyDescent="0.25">
      <c r="A25" s="13" t="s">
        <v>151</v>
      </c>
      <c r="B25" s="37" t="str">
        <f>IF(B15&lt;=B5,"Không phát sinh",IF(B15&gt;B6,"Không được chọn","Được chọn"))</f>
        <v>Được chọn</v>
      </c>
      <c r="C25" s="37" t="str">
        <f>IF(B15&lt;=B5,"Không phát sinh",IF(B15&gt;B6,"Bắt buộc","Được chọn"))</f>
        <v>Được chọn</v>
      </c>
      <c r="D25" s="38" t="s">
        <v>152</v>
      </c>
    </row>
    <row r="26" spans="1:4" ht="26.1" customHeight="1" x14ac:dyDescent="0.25">
      <c r="A26" s="13" t="s">
        <v>153</v>
      </c>
      <c r="B26" s="39">
        <f>IF(B15&gt;B5,B15-B5,0)</f>
        <v>533000000</v>
      </c>
      <c r="C26" s="39">
        <f>IF(B15&gt;B5,MAX(0,B15-B16),0)</f>
        <v>146130000</v>
      </c>
      <c r="D26" s="38" t="s">
        <v>154</v>
      </c>
    </row>
    <row r="27" spans="1:4" ht="18" customHeight="1" x14ac:dyDescent="0.25">
      <c r="A27" s="13" t="s">
        <v>155</v>
      </c>
      <c r="B27" s="40">
        <f>B9</f>
        <v>0.02</v>
      </c>
      <c r="C27" s="40">
        <f>IF(B15&gt;B7,B12,IF(B15&gt;B6,B11,B10))</f>
        <v>0.15</v>
      </c>
      <c r="D27" s="38" t="s">
        <v>156</v>
      </c>
    </row>
    <row r="28" spans="1:4" ht="18" customHeight="1" x14ac:dyDescent="0.25">
      <c r="A28" s="19" t="s">
        <v>157</v>
      </c>
      <c r="B28" s="41">
        <f>IF(B15&gt;B6,"Không được chọn",B26*B27)</f>
        <v>10660000</v>
      </c>
      <c r="C28" s="41">
        <f>C26*C27</f>
        <v>21919500</v>
      </c>
      <c r="D28" s="42"/>
    </row>
    <row r="29" spans="1:4" ht="18" customHeight="1" x14ac:dyDescent="0.25">
      <c r="A29" s="13" t="s">
        <v>145</v>
      </c>
      <c r="B29" s="39">
        <f>B21</f>
        <v>76650000</v>
      </c>
      <c r="C29" s="39">
        <f>B21</f>
        <v>76650000</v>
      </c>
      <c r="D29" s="38" t="s">
        <v>158</v>
      </c>
    </row>
    <row r="30" spans="1:4" ht="18" customHeight="1" x14ac:dyDescent="0.25">
      <c r="A30" s="27" t="s">
        <v>159</v>
      </c>
      <c r="B30" s="43">
        <f>IF(ISNUMBER(B28),B28+B29,"Không được chọn")</f>
        <v>87310000</v>
      </c>
      <c r="C30" s="43">
        <f>C28+C29</f>
        <v>98569500</v>
      </c>
      <c r="D30" s="42"/>
    </row>
    <row r="31" spans="1:4" ht="18" customHeight="1" x14ac:dyDescent="0.25">
      <c r="A31" s="13" t="s">
        <v>160</v>
      </c>
      <c r="B31" s="39">
        <f>IF(ISNUMBER(B30),B30/12,"-")</f>
        <v>7275833.333333333</v>
      </c>
      <c r="C31" s="39">
        <f>C30/12</f>
        <v>8214125</v>
      </c>
      <c r="D31" s="38"/>
    </row>
    <row r="32" spans="1:4" ht="18" customHeight="1" x14ac:dyDescent="0.25">
      <c r="A32" s="13" t="s">
        <v>161</v>
      </c>
      <c r="B32" s="44">
        <f>IF(AND(ISNUMBER(B30),B15&gt;0),B30/B15,"-")</f>
        <v>5.6953685583822571E-2</v>
      </c>
      <c r="C32" s="44">
        <f>IF(B15&gt;0,C30/B15,"-")</f>
        <v>6.4298434442270055E-2</v>
      </c>
      <c r="D32" s="38"/>
    </row>
    <row r="34" spans="1:4" x14ac:dyDescent="0.25">
      <c r="A34" s="11" t="s">
        <v>162</v>
      </c>
      <c r="B34" s="12"/>
      <c r="C34" s="12"/>
      <c r="D34" s="12"/>
    </row>
    <row r="35" spans="1:4" x14ac:dyDescent="0.25">
      <c r="A35" s="27" t="s">
        <v>163</v>
      </c>
      <c r="B35" s="45" t="str">
        <f>IF(B15&lt;=B5,"Không phát sinh thuế",IF(B15&gt;B6,"Phương pháp B (bắt buộc)",IF(B30&lt;C30,"Phương pháp A",IF(C30&lt;B30,"Phương pháp B","Bằng nhau"))))</f>
        <v>Phương pháp A</v>
      </c>
    </row>
    <row r="36" spans="1:4" ht="24" x14ac:dyDescent="0.25">
      <c r="A36" s="13" t="s">
        <v>164</v>
      </c>
      <c r="B36" s="21">
        <f>IF(AND(B15&gt;B5,B15&lt;=B6),ABS(B30-C30),0)</f>
        <v>11259500</v>
      </c>
      <c r="C36" s="15" t="s">
        <v>165</v>
      </c>
    </row>
    <row r="37" spans="1:4" ht="30" customHeight="1" x14ac:dyDescent="0.25">
      <c r="A37" s="13" t="s">
        <v>166</v>
      </c>
      <c r="B37" s="21">
        <f>IF(AND(B15&gt;B5,B15&lt;=B6),B15-B9/B10*(B15-B5),"-")</f>
        <v>1461933333.3333333</v>
      </c>
      <c r="C37" s="15" t="s">
        <v>167</v>
      </c>
    </row>
    <row r="38" spans="1:4" x14ac:dyDescent="0.25">
      <c r="A38" s="13" t="s">
        <v>168</v>
      </c>
      <c r="B38" s="46">
        <f>IF(ISNUMBER(B37),B37/B15,"-")</f>
        <v>0.95364209610784945</v>
      </c>
    </row>
    <row r="39" spans="1:4" x14ac:dyDescent="0.25">
      <c r="A39" s="13" t="s">
        <v>169</v>
      </c>
      <c r="B39" s="46">
        <f>IF(B15&gt;0,B16/B15,"-")</f>
        <v>0.90467710371819965</v>
      </c>
    </row>
    <row r="40" spans="1:4" ht="26.1" customHeight="1" x14ac:dyDescent="0.25">
      <c r="A40" s="52" t="s">
        <v>170</v>
      </c>
      <c r="B40" s="53"/>
      <c r="C40" s="53"/>
      <c r="D40" s="53"/>
    </row>
    <row r="42" spans="1:4" x14ac:dyDescent="0.25">
      <c r="A42" s="11" t="s">
        <v>171</v>
      </c>
      <c r="B42" s="12"/>
      <c r="C42" s="12"/>
      <c r="D42" s="12"/>
    </row>
    <row r="43" spans="1:4" ht="32.1" customHeight="1" x14ac:dyDescent="0.25">
      <c r="A43" s="22" t="s">
        <v>172</v>
      </c>
      <c r="B43" s="22" t="s">
        <v>173</v>
      </c>
      <c r="C43" s="22" t="s">
        <v>174</v>
      </c>
      <c r="D43" s="22" t="s">
        <v>175</v>
      </c>
    </row>
    <row r="44" spans="1:4" x14ac:dyDescent="0.25">
      <c r="A44" s="23" t="s">
        <v>176</v>
      </c>
      <c r="B44" s="47">
        <f>B$21/4</f>
        <v>19162500</v>
      </c>
      <c r="C44" s="47">
        <f>IF(ISNUMBER(B$28),B$28/4,"Không được chọn")</f>
        <v>2665000</v>
      </c>
      <c r="D44" s="47">
        <f>C$28/4</f>
        <v>5479875</v>
      </c>
    </row>
    <row r="45" spans="1:4" x14ac:dyDescent="0.25">
      <c r="A45" s="23" t="s">
        <v>177</v>
      </c>
      <c r="B45" s="47">
        <f>B$21/4</f>
        <v>19162500</v>
      </c>
      <c r="C45" s="47">
        <f>IF(ISNUMBER(B$28),B$28/4,"Không được chọn")</f>
        <v>2665000</v>
      </c>
      <c r="D45" s="47">
        <f>C$28/4</f>
        <v>5479875</v>
      </c>
    </row>
    <row r="46" spans="1:4" x14ac:dyDescent="0.25">
      <c r="A46" s="23" t="s">
        <v>178</v>
      </c>
      <c r="B46" s="47">
        <f>B$21/4</f>
        <v>19162500</v>
      </c>
      <c r="C46" s="47">
        <f>IF(ISNUMBER(B$28),B$28/4,"Không được chọn")</f>
        <v>2665000</v>
      </c>
      <c r="D46" s="47">
        <f>C$28/4</f>
        <v>5479875</v>
      </c>
    </row>
    <row r="47" spans="1:4" x14ac:dyDescent="0.25">
      <c r="A47" s="23" t="s">
        <v>179</v>
      </c>
      <c r="B47" s="47">
        <f>B$21/4</f>
        <v>19162500</v>
      </c>
      <c r="C47" s="47">
        <f>IF(ISNUMBER(B$28),B$28/4,"Không được chọn")</f>
        <v>2665000</v>
      </c>
      <c r="D47" s="47">
        <f>C$28/4</f>
        <v>5479875</v>
      </c>
    </row>
    <row r="48" spans="1:4" x14ac:dyDescent="0.25">
      <c r="A48" s="25" t="s">
        <v>73</v>
      </c>
      <c r="B48" s="48">
        <f>SUM(B44:B47)</f>
        <v>76650000</v>
      </c>
      <c r="C48" s="48">
        <f>IF(ISNUMBER(B28),SUM(C44:C47),"Không được chọn")</f>
        <v>10660000</v>
      </c>
      <c r="D48" s="48">
        <f>SUM(D44:D47)</f>
        <v>21919500</v>
      </c>
    </row>
    <row r="49" spans="1:4" ht="26.1" customHeight="1" x14ac:dyDescent="0.25">
      <c r="A49" s="52" t="s">
        <v>180</v>
      </c>
      <c r="B49" s="53"/>
      <c r="C49" s="53"/>
      <c r="D49" s="53"/>
    </row>
    <row r="50" spans="1:4" ht="26.1" customHeight="1" x14ac:dyDescent="0.25">
      <c r="A50" s="52" t="s">
        <v>181</v>
      </c>
      <c r="B50" s="53"/>
      <c r="C50" s="53"/>
      <c r="D50" s="53"/>
    </row>
    <row r="51" spans="1:4" ht="39" customHeight="1" x14ac:dyDescent="0.25">
      <c r="A51" s="52" t="s">
        <v>182</v>
      </c>
      <c r="B51" s="53"/>
      <c r="C51" s="53"/>
      <c r="D51" s="53"/>
    </row>
    <row r="52" spans="1:4" ht="26.1" customHeight="1" x14ac:dyDescent="0.25">
      <c r="A52" s="52" t="s">
        <v>183</v>
      </c>
      <c r="B52" s="53"/>
      <c r="C52" s="53"/>
      <c r="D52" s="53"/>
    </row>
    <row r="53" spans="1:4" ht="15" customHeight="1" x14ac:dyDescent="0.25">
      <c r="A53" s="52" t="s">
        <v>37</v>
      </c>
      <c r="B53" s="53"/>
      <c r="C53" s="53"/>
      <c r="D53" s="53"/>
    </row>
  </sheetData>
  <mergeCells count="7">
    <mergeCell ref="A40:D40"/>
    <mergeCell ref="A53:D53"/>
    <mergeCell ref="A50:D50"/>
    <mergeCell ref="B18:D18"/>
    <mergeCell ref="A52:D52"/>
    <mergeCell ref="A51:D51"/>
    <mergeCell ref="A49:D4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Hướng dẫn</vt:lpstr>
      <vt:lpstr>Nhập liệu</vt:lpstr>
      <vt:lpstr>Kết quả</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Tuyền Phan Thanh</cp:lastModifiedBy>
  <dcterms:created xsi:type="dcterms:W3CDTF">2026-10-31T01:38:59Z</dcterms:created>
  <dcterms:modified xsi:type="dcterms:W3CDTF">2026-10-31T01:39:07Z</dcterms:modified>
</cp:coreProperties>
</file>